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6" windowWidth="8412" windowHeight="4968"/>
  </bookViews>
  <sheets>
    <sheet name="Model" sheetId="1" r:id="rId1"/>
    <sheet name="Model_STS" sheetId="3" state="veryHidden" r:id="rId2"/>
    <sheet name="STS_1" sheetId="4" r:id="rId3"/>
    <sheet name="STS_2" sheetId="5" r:id="rId4"/>
  </sheets>
  <definedNames>
    <definedName name="BlendPlan">Model!$B$15:$C$16</definedName>
    <definedName name="ChartData" localSheetId="2">STS_1!$K$5:$K$13</definedName>
    <definedName name="ChartData" localSheetId="3">STS_2!$K$5:$K$13</definedName>
    <definedName name="InputsAvail">Model!$F$15:$F$16</definedName>
    <definedName name="InputsUsed">Model!$D$15:$D$16</definedName>
    <definedName name="InputValues" localSheetId="2">STS_1!$A$5:$A$13</definedName>
    <definedName name="InputValues" localSheetId="3">STS_2!$A$5:$A$13</definedName>
    <definedName name="NitReqd">Model!$B$22</definedName>
    <definedName name="NitUsed">Model!$B$20</definedName>
    <definedName name="OutputAddresses" localSheetId="2">STS_1!$B$4</definedName>
    <definedName name="OutputAddresses" localSheetId="3">STS_2!$B$4</definedName>
    <definedName name="OutputValues" localSheetId="2">STS_1!$B$5:$B$13</definedName>
    <definedName name="OutputValues" localSheetId="3">STS_2!$B$5:$B$13</definedName>
    <definedName name="Profit">Model!$B$27</definedName>
    <definedName name="SilReqd">Model!$E$22</definedName>
    <definedName name="SilUsed">Model!$E$20</definedName>
    <definedName name="solver_adj" localSheetId="0" hidden="1">Model!$B$15:$C$16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Model!$B$20</definedName>
    <definedName name="solver_lhs2" localSheetId="0" hidden="1">Model!$D$15:$D$16</definedName>
    <definedName name="solver_lhs3" localSheetId="0" hidden="1">Model!$E$20</definedName>
    <definedName name="solver_lhs4" localSheetId="0" hidden="1">Model!$E$20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Model!$B$22</definedName>
    <definedName name="solver_rhs2" localSheetId="0" hidden="1">Model!$F$15:$F$16</definedName>
    <definedName name="solver_rhs3" localSheetId="0" hidden="1">Model!$E$22</definedName>
    <definedName name="solver_rhs4" localSheetId="0" hidden="1">Model!$E$22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Model!$E$22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C13" i="5" l="1"/>
  <c r="C12" i="5"/>
  <c r="C11" i="5"/>
  <c r="C10" i="5"/>
  <c r="C9" i="5"/>
  <c r="C8" i="5"/>
  <c r="C7" i="5"/>
  <c r="C6" i="5"/>
  <c r="K1" i="5"/>
  <c r="K11" i="5"/>
  <c r="K7" i="5"/>
  <c r="J4" i="5"/>
  <c r="K10" i="5" s="1"/>
  <c r="C13" i="4"/>
  <c r="C12" i="4"/>
  <c r="C11" i="4"/>
  <c r="C10" i="4"/>
  <c r="C9" i="4"/>
  <c r="C8" i="4"/>
  <c r="C7" i="4"/>
  <c r="C6" i="4"/>
  <c r="K1" i="4"/>
  <c r="K13" i="4"/>
  <c r="K11" i="4"/>
  <c r="K10" i="4"/>
  <c r="K9" i="4"/>
  <c r="K7" i="4"/>
  <c r="K6" i="4"/>
  <c r="K5" i="4"/>
  <c r="J4" i="4"/>
  <c r="K12" i="4" s="1"/>
  <c r="F15" i="1"/>
  <c r="F16" i="1"/>
  <c r="C17" i="1"/>
  <c r="E22" i="1" s="1"/>
  <c r="B17" i="1"/>
  <c r="D16" i="1"/>
  <c r="D15" i="1"/>
  <c r="E20" i="1"/>
  <c r="B20" i="1"/>
  <c r="K12" i="5" l="1"/>
  <c r="B25" i="1"/>
  <c r="K8" i="4"/>
  <c r="K5" i="5"/>
  <c r="K9" i="5"/>
  <c r="K13" i="5"/>
  <c r="K8" i="5"/>
  <c r="K6" i="5"/>
  <c r="B22" i="1"/>
  <c r="B24" i="1"/>
  <c r="B27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<sst xmlns="http://schemas.openxmlformats.org/spreadsheetml/2006/main" count="64" uniqueCount="48">
  <si>
    <t>Purchase costs</t>
  </si>
  <si>
    <t>Nitrogen</t>
  </si>
  <si>
    <t>Silicon</t>
  </si>
  <si>
    <t>Selling prices</t>
  </si>
  <si>
    <t>Fertilizer 1</t>
  </si>
  <si>
    <t>Fertilizer 2</t>
  </si>
  <si>
    <t>Blending plan (pounds of inputs into pounds of outputs)</t>
  </si>
  <si>
    <t>Used</t>
  </si>
  <si>
    <t>Available</t>
  </si>
  <si>
    <t>&lt;=</t>
  </si>
  <si>
    <t>Total</t>
  </si>
  <si>
    <t>Minimum nitrogen in fertilizer 1</t>
  </si>
  <si>
    <t>Minimum silicon in fertilizer 2</t>
  </si>
  <si>
    <t>Nitrogen constraint</t>
  </si>
  <si>
    <t>Silicon constraint</t>
  </si>
  <si>
    <t>Actual</t>
  </si>
  <si>
    <t>&gt;=</t>
  </si>
  <si>
    <t>Required</t>
  </si>
  <si>
    <t>Total cost</t>
  </si>
  <si>
    <t>Total revenue</t>
  </si>
  <si>
    <t>Profit</t>
  </si>
  <si>
    <t>$B$27</t>
  </si>
  <si>
    <t>Original availabilities</t>
  </si>
  <si>
    <t>Pct increase in each</t>
  </si>
  <si>
    <t>$J$15</t>
  </si>
  <si>
    <t>Increase</t>
  </si>
  <si>
    <t>Decrease</t>
  </si>
  <si>
    <t>Range names used:</t>
  </si>
  <si>
    <t>BlendPlan</t>
  </si>
  <si>
    <t>InputsAvail</t>
  </si>
  <si>
    <t>InputsUsed</t>
  </si>
  <si>
    <t>NitReqd</t>
  </si>
  <si>
    <t>NitUsed</t>
  </si>
  <si>
    <t>SilReqd</t>
  </si>
  <si>
    <t>SilUsed</t>
  </si>
  <si>
    <t>=Model!$B$15:$C$16</t>
  </si>
  <si>
    <t>=Model!$F$15:$F$16</t>
  </si>
  <si>
    <t>=Model!$D$15:$D$16</t>
  </si>
  <si>
    <t>=Model!$B$22</t>
  </si>
  <si>
    <t>=Model!$B$20</t>
  </si>
  <si>
    <t>=Model!$B$27</t>
  </si>
  <si>
    <t>=Model!$E$22</t>
  </si>
  <si>
    <t>=Model!$E$20</t>
  </si>
  <si>
    <t>Fertilizer blending</t>
  </si>
  <si>
    <t>Oneway analysis for Solver model in Model worksheet</t>
  </si>
  <si>
    <t>Min pct nitrogen in 1 (cell $B$10) values along side, output cell(s) along top</t>
  </si>
  <si>
    <t>Data for chart</t>
  </si>
  <si>
    <t>Pct increase in each (cell $J$15) values along side, output cell(s) along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</si>
</sst>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6" formatCode="&quot;$&quot;#,##0_);[Red]\(&quot;$&quot;#,##0\)"/>
    <numFmt numFmtId="164" formatCode="&quot;$&quot;#,##0;\-&quot;$&quot;#,##0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4" fillId="0" borderId="0" xfId="0" quotePrefix="1" applyFont="1"/>
    <xf numFmtId="164" fontId="4" fillId="2" borderId="0" xfId="0" applyNumberFormat="1" applyFont="1" applyFill="1" applyBorder="1"/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6" fontId="4" fillId="0" borderId="0" xfId="0" applyNumberFormat="1" applyFont="1" applyBorder="1"/>
    <xf numFmtId="9" fontId="4" fillId="2" borderId="0" xfId="0" applyNumberFormat="1" applyFont="1" applyFill="1" applyBorder="1"/>
    <xf numFmtId="0" fontId="4" fillId="3" borderId="0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2" borderId="0" xfId="0" applyFont="1" applyFill="1" applyBorder="1"/>
    <xf numFmtId="9" fontId="4" fillId="0" borderId="0" xfId="1" applyFont="1"/>
    <xf numFmtId="1" fontId="4" fillId="3" borderId="0" xfId="0" applyNumberFormat="1" applyFont="1" applyFill="1" applyBorder="1"/>
    <xf numFmtId="1" fontId="4" fillId="0" borderId="0" xfId="0" applyNumberFormat="1" applyFont="1"/>
    <xf numFmtId="164" fontId="4" fillId="0" borderId="0" xfId="0" applyNumberFormat="1" applyFont="1"/>
    <xf numFmtId="5" fontId="4" fillId="0" borderId="0" xfId="0" applyNumberFormat="1" applyFont="1"/>
    <xf numFmtId="164" fontId="4" fillId="4" borderId="0" xfId="0" applyNumberFormat="1" applyFont="1" applyFill="1" applyBorder="1"/>
    <xf numFmtId="49" fontId="0" fillId="0" borderId="0" xfId="0" applyNumberFormat="1"/>
    <xf numFmtId="0" fontId="5" fillId="0" borderId="0" xfId="0" applyFon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6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7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Min pct nitrogen in 1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STS_1!$A$5:$A$13</c:f>
              <c:numCache>
                <c:formatCode>0%</c:formatCode>
                <c:ptCount val="9"/>
                <c:pt idx="0">
                  <c:v>0.20000000298023224</c:v>
                </c:pt>
                <c:pt idx="1">
                  <c:v>0.25</c:v>
                </c:pt>
                <c:pt idx="2">
                  <c:v>0.30000001192092896</c:v>
                </c:pt>
                <c:pt idx="3">
                  <c:v>0.34999999403953552</c:v>
                </c:pt>
                <c:pt idx="4">
                  <c:v>0.40000000596046448</c:v>
                </c:pt>
                <c:pt idx="5">
                  <c:v>0.45000001788139343</c:v>
                </c:pt>
                <c:pt idx="6">
                  <c:v>0.5</c:v>
                </c:pt>
                <c:pt idx="7">
                  <c:v>0.55000001192092896</c:v>
                </c:pt>
                <c:pt idx="8">
                  <c:v>0.60000002384185791</c:v>
                </c:pt>
              </c:numCache>
            </c:numRef>
          </c:cat>
          <c:val>
            <c:numRef>
              <c:f>STS_1!$K$5:$K$13</c:f>
              <c:numCache>
                <c:formatCode>General</c:formatCode>
                <c:ptCount val="9"/>
                <c:pt idx="0">
                  <c:v>1040000</c:v>
                </c:pt>
                <c:pt idx="1">
                  <c:v>1040000</c:v>
                </c:pt>
                <c:pt idx="2">
                  <c:v>1040000</c:v>
                </c:pt>
                <c:pt idx="3">
                  <c:v>1040000</c:v>
                </c:pt>
                <c:pt idx="4">
                  <c:v>1040000</c:v>
                </c:pt>
                <c:pt idx="5">
                  <c:v>1033333.31</c:v>
                </c:pt>
                <c:pt idx="6">
                  <c:v>980000</c:v>
                </c:pt>
                <c:pt idx="7">
                  <c:v>936363.63</c:v>
                </c:pt>
                <c:pt idx="8">
                  <c:v>899999.98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825688"/>
        <c:axId val="586828432"/>
      </c:lineChart>
      <c:catAx>
        <c:axId val="58682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 pct nitrogen in 1 ($B$10)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86828432"/>
        <c:crosses val="autoZero"/>
        <c:auto val="1"/>
        <c:lblAlgn val="ctr"/>
        <c:lblOffset val="100"/>
        <c:noMultiLvlLbl val="0"/>
      </c:catAx>
      <c:valAx>
        <c:axId val="58682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6825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Profit to Pct increase in each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STS_2!$A$5:$A$13</c:f>
              <c:numCache>
                <c:formatCode>0%</c:formatCode>
                <c:ptCount val="9"/>
                <c:pt idx="0">
                  <c:v>0</c:v>
                </c:pt>
                <c:pt idx="1">
                  <c:v>0.10000000149011612</c:v>
                </c:pt>
                <c:pt idx="2">
                  <c:v>0.20000000298023224</c:v>
                </c:pt>
                <c:pt idx="3">
                  <c:v>0.30000001192092896</c:v>
                </c:pt>
                <c:pt idx="4">
                  <c:v>0.40000000596046448</c:v>
                </c:pt>
                <c:pt idx="5">
                  <c:v>0.5</c:v>
                </c:pt>
                <c:pt idx="6">
                  <c:v>0.60000002384185791</c:v>
                </c:pt>
                <c:pt idx="7">
                  <c:v>0.69999998807907104</c:v>
                </c:pt>
                <c:pt idx="8">
                  <c:v>0.80000001192092896</c:v>
                </c:pt>
              </c:numCache>
            </c:numRef>
          </c:cat>
          <c:val>
            <c:numRef>
              <c:f>STS_2!$K$5:$K$13</c:f>
              <c:numCache>
                <c:formatCode>General</c:formatCode>
                <c:ptCount val="9"/>
                <c:pt idx="0">
                  <c:v>1040000</c:v>
                </c:pt>
                <c:pt idx="1">
                  <c:v>1144000</c:v>
                </c:pt>
                <c:pt idx="2">
                  <c:v>1248000</c:v>
                </c:pt>
                <c:pt idx="3">
                  <c:v>1352000.01</c:v>
                </c:pt>
                <c:pt idx="4">
                  <c:v>1456000.01</c:v>
                </c:pt>
                <c:pt idx="5">
                  <c:v>1560000</c:v>
                </c:pt>
                <c:pt idx="6">
                  <c:v>1664000.02</c:v>
                </c:pt>
                <c:pt idx="7">
                  <c:v>1767999.99</c:v>
                </c:pt>
                <c:pt idx="8">
                  <c:v>1872000.01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819416"/>
        <c:axId val="586828824"/>
      </c:lineChart>
      <c:catAx>
        <c:axId val="58681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increase in each ($J$15)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86828824"/>
        <c:crosses val="autoZero"/>
        <c:auto val="1"/>
        <c:lblAlgn val="ctr"/>
        <c:lblOffset val="100"/>
        <c:noMultiLvlLbl val="0"/>
      </c:catAx>
      <c:valAx>
        <c:axId val="586828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6819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47625</xdr:rowOff>
    </xdr:from>
    <xdr:to>
      <xdr:col>18</xdr:col>
      <xdr:colOff>0</xdr:colOff>
      <xdr:row>33</xdr:row>
      <xdr:rowOff>152400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371475</xdr:colOff>
      <xdr:row>5</xdr:row>
      <xdr:rowOff>114300</xdr:rowOff>
    </xdr:from>
    <xdr:to>
      <xdr:col>7</xdr:col>
      <xdr:colOff>228600</xdr:colOff>
      <xdr:row>8</xdr:row>
      <xdr:rowOff>95250</xdr:rowOff>
    </xdr:to>
    <xdr:sp macro="" textlink="">
      <xdr:nvSpPr>
        <xdr:cNvPr id="4" name="TextBox 3"/>
        <xdr:cNvSpPr txBox="1"/>
      </xdr:nvSpPr>
      <xdr:spPr>
        <a:xfrm>
          <a:off x="2876550" y="1476375"/>
          <a:ext cx="1685925" cy="5524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profit decreases in a nonlinear manner.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175260</xdr:rowOff>
    </xdr:to>
    <xdr:sp macro="" textlink="">
      <xdr:nvSpPr>
        <xdr:cNvPr id="5" name="TextBox 4"/>
        <xdr:cNvSpPr txBox="1"/>
      </xdr:nvSpPr>
      <xdr:spPr>
        <a:xfrm>
          <a:off x="739902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0</xdr:rowOff>
    </xdr:from>
    <xdr:to>
      <xdr:col>18</xdr:col>
      <xdr:colOff>0</xdr:colOff>
      <xdr:row>29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5</xdr:row>
      <xdr:rowOff>57150</xdr:rowOff>
    </xdr:from>
    <xdr:to>
      <xdr:col>7</xdr:col>
      <xdr:colOff>295275</xdr:colOff>
      <xdr:row>8</xdr:row>
      <xdr:rowOff>28575</xdr:rowOff>
    </xdr:to>
    <xdr:sp macro="" textlink="">
      <xdr:nvSpPr>
        <xdr:cNvPr id="4" name="TextBox 3"/>
        <xdr:cNvSpPr txBox="1"/>
      </xdr:nvSpPr>
      <xdr:spPr>
        <a:xfrm>
          <a:off x="2790825" y="1371600"/>
          <a:ext cx="1838325" cy="54292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profit increases linearly througout this range.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38100</xdr:rowOff>
    </xdr:to>
    <xdr:sp macro="" textlink="">
      <xdr:nvSpPr>
        <xdr:cNvPr id="5" name="TextBox 4"/>
        <xdr:cNvSpPr txBox="1"/>
      </xdr:nvSpPr>
      <xdr:spPr>
        <a:xfrm>
          <a:off x="7399020" y="54864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7"/>
  <sheetViews>
    <sheetView tabSelected="1" workbookViewId="0"/>
  </sheetViews>
  <sheetFormatPr defaultColWidth="9.109375" defaultRowHeight="14.4" x14ac:dyDescent="0.3"/>
  <cols>
    <col min="1" max="1" width="29.6640625" style="2" customWidth="1"/>
    <col min="2" max="2" width="10.44140625" style="2" customWidth="1"/>
    <col min="3" max="3" width="10.6640625" style="2" customWidth="1"/>
    <col min="4" max="5" width="9.109375" style="2"/>
    <col min="6" max="6" width="11" style="2" customWidth="1"/>
    <col min="7" max="16384" width="9.109375" style="2"/>
  </cols>
  <sheetData>
    <row r="1" spans="1:14" x14ac:dyDescent="0.3">
      <c r="A1" s="1" t="s">
        <v>43</v>
      </c>
      <c r="F1" s="1" t="s">
        <v>27</v>
      </c>
      <c r="M1" s="1"/>
    </row>
    <row r="2" spans="1:14" x14ac:dyDescent="0.3">
      <c r="F2" s="3" t="s">
        <v>28</v>
      </c>
      <c r="G2" s="3" t="s">
        <v>35</v>
      </c>
      <c r="N2" s="4"/>
    </row>
    <row r="3" spans="1:14" x14ac:dyDescent="0.3">
      <c r="A3" s="2" t="s">
        <v>0</v>
      </c>
      <c r="F3" s="3" t="s">
        <v>29</v>
      </c>
      <c r="G3" s="3" t="s">
        <v>36</v>
      </c>
      <c r="N3" s="4"/>
    </row>
    <row r="4" spans="1:14" x14ac:dyDescent="0.3">
      <c r="A4" s="2" t="s">
        <v>1</v>
      </c>
      <c r="B4" s="5">
        <v>15</v>
      </c>
      <c r="F4" s="3" t="s">
        <v>30</v>
      </c>
      <c r="G4" s="3" t="s">
        <v>37</v>
      </c>
      <c r="N4" s="4"/>
    </row>
    <row r="5" spans="1:14" x14ac:dyDescent="0.3">
      <c r="A5" s="2" t="s">
        <v>2</v>
      </c>
      <c r="B5" s="5">
        <v>10</v>
      </c>
      <c r="F5" s="3" t="s">
        <v>31</v>
      </c>
      <c r="G5" s="3" t="s">
        <v>38</v>
      </c>
      <c r="N5" s="4"/>
    </row>
    <row r="6" spans="1:14" x14ac:dyDescent="0.3">
      <c r="F6" s="3" t="s">
        <v>32</v>
      </c>
      <c r="G6" s="3" t="s">
        <v>39</v>
      </c>
      <c r="N6" s="4"/>
    </row>
    <row r="7" spans="1:14" s="6" customFormat="1" x14ac:dyDescent="0.3">
      <c r="B7" s="6" t="s">
        <v>4</v>
      </c>
      <c r="C7" s="6" t="s">
        <v>5</v>
      </c>
      <c r="F7" s="7" t="s">
        <v>20</v>
      </c>
      <c r="G7" s="7" t="s">
        <v>40</v>
      </c>
      <c r="M7" s="8"/>
      <c r="N7" s="9"/>
    </row>
    <row r="8" spans="1:14" x14ac:dyDescent="0.3">
      <c r="A8" s="2" t="s">
        <v>3</v>
      </c>
      <c r="B8" s="5">
        <v>70</v>
      </c>
      <c r="C8" s="5">
        <v>40</v>
      </c>
      <c r="F8" s="3" t="s">
        <v>33</v>
      </c>
      <c r="G8" s="3" t="s">
        <v>41</v>
      </c>
      <c r="N8" s="4"/>
    </row>
    <row r="9" spans="1:14" x14ac:dyDescent="0.3">
      <c r="B9" s="10"/>
      <c r="C9" s="10"/>
      <c r="F9" s="3" t="s">
        <v>34</v>
      </c>
      <c r="G9" s="3" t="s">
        <v>42</v>
      </c>
      <c r="N9" s="4"/>
    </row>
    <row r="10" spans="1:14" x14ac:dyDescent="0.3">
      <c r="A10" s="2" t="s">
        <v>11</v>
      </c>
      <c r="B10" s="11">
        <v>0.40000000596046448</v>
      </c>
      <c r="N10" s="4"/>
    </row>
    <row r="11" spans="1:14" x14ac:dyDescent="0.3">
      <c r="A11" s="2" t="s">
        <v>12</v>
      </c>
      <c r="B11" s="11">
        <v>0.7</v>
      </c>
      <c r="N11" s="4"/>
    </row>
    <row r="12" spans="1:14" x14ac:dyDescent="0.3">
      <c r="B12" s="10"/>
      <c r="C12" s="10"/>
      <c r="N12" s="4"/>
    </row>
    <row r="13" spans="1:14" x14ac:dyDescent="0.3">
      <c r="A13" s="2" t="s">
        <v>6</v>
      </c>
      <c r="N13" s="4"/>
    </row>
    <row r="14" spans="1:14" x14ac:dyDescent="0.3">
      <c r="B14" s="6" t="s">
        <v>4</v>
      </c>
      <c r="C14" s="6" t="s">
        <v>5</v>
      </c>
      <c r="D14" s="6" t="s">
        <v>7</v>
      </c>
      <c r="F14" s="6" t="s">
        <v>8</v>
      </c>
      <c r="H14" s="2" t="s">
        <v>22</v>
      </c>
      <c r="J14" s="2" t="s">
        <v>23</v>
      </c>
      <c r="N14" s="4"/>
    </row>
    <row r="15" spans="1:14" x14ac:dyDescent="0.3">
      <c r="A15" s="2" t="s">
        <v>1</v>
      </c>
      <c r="B15" s="12">
        <v>8000</v>
      </c>
      <c r="C15" s="12">
        <v>0</v>
      </c>
      <c r="D15" s="2">
        <f>SUM(B15:C15)</f>
        <v>8000</v>
      </c>
      <c r="E15" s="13" t="s">
        <v>9</v>
      </c>
      <c r="F15" s="14">
        <f>H15*(1+$J$15)</f>
        <v>8000</v>
      </c>
      <c r="H15" s="15">
        <v>8000</v>
      </c>
      <c r="J15" s="16">
        <v>0</v>
      </c>
    </row>
    <row r="16" spans="1:14" x14ac:dyDescent="0.3">
      <c r="A16" s="2" t="s">
        <v>2</v>
      </c>
      <c r="B16" s="12">
        <v>10000</v>
      </c>
      <c r="C16" s="17">
        <v>0</v>
      </c>
      <c r="D16" s="2">
        <f>SUM(B16:C16)</f>
        <v>10000</v>
      </c>
      <c r="E16" s="13" t="s">
        <v>9</v>
      </c>
      <c r="F16" s="14">
        <f>H16*(1+$J$15)</f>
        <v>10000</v>
      </c>
      <c r="H16" s="15">
        <v>10000</v>
      </c>
      <c r="J16" s="16"/>
    </row>
    <row r="17" spans="1:5" x14ac:dyDescent="0.3">
      <c r="A17" s="2" t="s">
        <v>10</v>
      </c>
      <c r="B17" s="2">
        <f>SUM(B15:B16)</f>
        <v>18000</v>
      </c>
      <c r="C17" s="18">
        <f>SUM(C15:C16)</f>
        <v>0</v>
      </c>
    </row>
    <row r="19" spans="1:5" x14ac:dyDescent="0.3">
      <c r="A19" s="2" t="s">
        <v>13</v>
      </c>
      <c r="D19" s="2" t="s">
        <v>14</v>
      </c>
    </row>
    <row r="20" spans="1:5" x14ac:dyDescent="0.3">
      <c r="A20" s="2" t="s">
        <v>15</v>
      </c>
      <c r="B20" s="2">
        <f>B15</f>
        <v>8000</v>
      </c>
      <c r="D20" s="2" t="s">
        <v>15</v>
      </c>
      <c r="E20" s="18">
        <f>C16</f>
        <v>0</v>
      </c>
    </row>
    <row r="21" spans="1:5" x14ac:dyDescent="0.3">
      <c r="B21" s="6" t="s">
        <v>16</v>
      </c>
      <c r="E21" s="6" t="s">
        <v>16</v>
      </c>
    </row>
    <row r="22" spans="1:5" x14ac:dyDescent="0.3">
      <c r="A22" s="2" t="s">
        <v>17</v>
      </c>
      <c r="B22" s="2">
        <f>B10*B17</f>
        <v>7200.0001072883606</v>
      </c>
      <c r="D22" s="2" t="s">
        <v>17</v>
      </c>
      <c r="E22" s="18">
        <f>B11*C17</f>
        <v>0</v>
      </c>
    </row>
    <row r="24" spans="1:5" x14ac:dyDescent="0.3">
      <c r="A24" s="2" t="s">
        <v>18</v>
      </c>
      <c r="B24" s="19">
        <f>SUMPRODUCT(B4:B5,D15:D16)</f>
        <v>220000</v>
      </c>
    </row>
    <row r="25" spans="1:5" x14ac:dyDescent="0.3">
      <c r="A25" s="2" t="s">
        <v>19</v>
      </c>
      <c r="B25" s="19">
        <f>SUMPRODUCT(B8:C8,B17:C17)</f>
        <v>1260000</v>
      </c>
    </row>
    <row r="26" spans="1:5" x14ac:dyDescent="0.3">
      <c r="B26" s="20"/>
    </row>
    <row r="27" spans="1:5" x14ac:dyDescent="0.3">
      <c r="A27" s="2" t="s">
        <v>20</v>
      </c>
      <c r="B27" s="21">
        <f>B25-B24</f>
        <v>1040000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24</v>
      </c>
    </row>
    <row r="3" spans="1:2" x14ac:dyDescent="0.3">
      <c r="A3">
        <v>1</v>
      </c>
    </row>
    <row r="4" spans="1:2" x14ac:dyDescent="0.3">
      <c r="A4">
        <v>0</v>
      </c>
    </row>
    <row r="5" spans="1:2" x14ac:dyDescent="0.3">
      <c r="A5">
        <v>0.8</v>
      </c>
    </row>
    <row r="6" spans="1:2" x14ac:dyDescent="0.3">
      <c r="A6">
        <v>0.1</v>
      </c>
    </row>
    <row r="8" spans="1:2" x14ac:dyDescent="0.3">
      <c r="A8" s="22"/>
      <c r="B8" s="22"/>
    </row>
    <row r="9" spans="1:2" x14ac:dyDescent="0.3">
      <c r="A9" t="s">
        <v>21</v>
      </c>
    </row>
    <row r="10" spans="1:2" x14ac:dyDescent="0.3">
      <c r="A10" t="s">
        <v>23</v>
      </c>
    </row>
    <row r="15" spans="1:2" x14ac:dyDescent="0.3">
      <c r="B15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3"/>
  <sheetViews>
    <sheetView workbookViewId="0"/>
  </sheetViews>
  <sheetFormatPr defaultRowHeight="14.4" x14ac:dyDescent="0.3"/>
  <cols>
    <col min="2" max="2" width="10.109375" customWidth="1"/>
  </cols>
  <sheetData>
    <row r="1" spans="1:11" x14ac:dyDescent="0.3">
      <c r="A1" s="23" t="s">
        <v>44</v>
      </c>
      <c r="K1" s="27" t="str">
        <f>CONCATENATE("Sensitivity of ",$K$4," to ","Min pct nitrogen in 1")</f>
        <v>Sensitivity of Profit to Min pct nitrogen in 1</v>
      </c>
    </row>
    <row r="3" spans="1:11" x14ac:dyDescent="0.3">
      <c r="A3" t="s">
        <v>45</v>
      </c>
      <c r="K3" t="s">
        <v>46</v>
      </c>
    </row>
    <row r="4" spans="1:11" ht="46.2" x14ac:dyDescent="0.3">
      <c r="B4" s="25" t="s">
        <v>20</v>
      </c>
      <c r="C4" s="25" t="s">
        <v>26</v>
      </c>
      <c r="J4" s="27">
        <f>MATCH($K$4,OutputAddresses,0)</f>
        <v>1</v>
      </c>
      <c r="K4" s="26" t="s">
        <v>20</v>
      </c>
    </row>
    <row r="5" spans="1:11" x14ac:dyDescent="0.3">
      <c r="A5" s="24">
        <v>0.20000000298023224</v>
      </c>
      <c r="B5" s="28">
        <v>1040000</v>
      </c>
      <c r="C5" s="2"/>
      <c r="K5">
        <f>INDEX(OutputValues,1,$J$4)</f>
        <v>1040000</v>
      </c>
    </row>
    <row r="6" spans="1:11" x14ac:dyDescent="0.3">
      <c r="A6" s="24">
        <v>0.25</v>
      </c>
      <c r="B6" s="29">
        <v>1040000</v>
      </c>
      <c r="C6" s="19">
        <f t="shared" ref="C6:C13" si="0">B5-B6</f>
        <v>0</v>
      </c>
      <c r="K6">
        <f>INDEX(OutputValues,2,$J$4)</f>
        <v>1040000</v>
      </c>
    </row>
    <row r="7" spans="1:11" x14ac:dyDescent="0.3">
      <c r="A7" s="24">
        <v>0.30000001192092896</v>
      </c>
      <c r="B7" s="29">
        <v>1040000</v>
      </c>
      <c r="C7" s="19">
        <f t="shared" si="0"/>
        <v>0</v>
      </c>
      <c r="K7">
        <f>INDEX(OutputValues,3,$J$4)</f>
        <v>1040000</v>
      </c>
    </row>
    <row r="8" spans="1:11" x14ac:dyDescent="0.3">
      <c r="A8" s="24">
        <v>0.34999999403953552</v>
      </c>
      <c r="B8" s="29">
        <v>1040000</v>
      </c>
      <c r="C8" s="19">
        <f t="shared" si="0"/>
        <v>0</v>
      </c>
      <c r="K8">
        <f>INDEX(OutputValues,4,$J$4)</f>
        <v>1040000</v>
      </c>
    </row>
    <row r="9" spans="1:11" x14ac:dyDescent="0.3">
      <c r="A9" s="24">
        <v>0.40000000596046448</v>
      </c>
      <c r="B9" s="29">
        <v>1040000</v>
      </c>
      <c r="C9" s="19">
        <f t="shared" si="0"/>
        <v>0</v>
      </c>
      <c r="K9">
        <f>INDEX(OutputValues,5,$J$4)</f>
        <v>1040000</v>
      </c>
    </row>
    <row r="10" spans="1:11" x14ac:dyDescent="0.3">
      <c r="A10" s="24">
        <v>0.45000001788139343</v>
      </c>
      <c r="B10" s="29">
        <v>1033333.31</v>
      </c>
      <c r="C10" s="19">
        <f t="shared" si="0"/>
        <v>6666.6899999999441</v>
      </c>
      <c r="K10">
        <f>INDEX(OutputValues,6,$J$4)</f>
        <v>1033333.31</v>
      </c>
    </row>
    <row r="11" spans="1:11" x14ac:dyDescent="0.3">
      <c r="A11" s="24">
        <v>0.5</v>
      </c>
      <c r="B11" s="29">
        <v>980000</v>
      </c>
      <c r="C11" s="19">
        <f t="shared" si="0"/>
        <v>53333.310000000056</v>
      </c>
      <c r="K11">
        <f>INDEX(OutputValues,7,$J$4)</f>
        <v>980000</v>
      </c>
    </row>
    <row r="12" spans="1:11" x14ac:dyDescent="0.3">
      <c r="A12" s="24">
        <v>0.55000001192092896</v>
      </c>
      <c r="B12" s="29">
        <v>936363.63</v>
      </c>
      <c r="C12" s="19">
        <f t="shared" si="0"/>
        <v>43636.369999999995</v>
      </c>
      <c r="K12">
        <f>INDEX(OutputValues,8,$J$4)</f>
        <v>936363.63</v>
      </c>
    </row>
    <row r="13" spans="1:11" x14ac:dyDescent="0.3">
      <c r="A13" s="24">
        <v>0.60000002384185791</v>
      </c>
      <c r="B13" s="30">
        <v>899999.98</v>
      </c>
      <c r="C13" s="19">
        <f t="shared" si="0"/>
        <v>36363.650000000023</v>
      </c>
      <c r="K13">
        <f>INDEX(OutputValues,9,$J$4)</f>
        <v>899999.98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3"/>
  <sheetViews>
    <sheetView workbookViewId="0"/>
  </sheetViews>
  <sheetFormatPr defaultRowHeight="14.4" x14ac:dyDescent="0.3"/>
  <cols>
    <col min="2" max="2" width="10.109375" bestFit="1" customWidth="1"/>
  </cols>
  <sheetData>
    <row r="1" spans="1:11" x14ac:dyDescent="0.3">
      <c r="A1" s="1" t="s">
        <v>44</v>
      </c>
      <c r="K1" s="31" t="str">
        <f>CONCATENATE("Sensitivity of ",$K$4," to ","Pct increase in each")</f>
        <v>Sensitivity of Profit to Pct increase in each</v>
      </c>
    </row>
    <row r="3" spans="1:11" x14ac:dyDescent="0.3">
      <c r="A3" t="s">
        <v>47</v>
      </c>
      <c r="K3" t="s">
        <v>46</v>
      </c>
    </row>
    <row r="4" spans="1:11" ht="42.6" x14ac:dyDescent="0.3">
      <c r="B4" s="25" t="s">
        <v>20</v>
      </c>
      <c r="C4" s="25" t="s">
        <v>25</v>
      </c>
      <c r="J4" s="31">
        <f>MATCH($K$4,OutputAddresses,0)</f>
        <v>1</v>
      </c>
      <c r="K4" s="26" t="s">
        <v>20</v>
      </c>
    </row>
    <row r="5" spans="1:11" x14ac:dyDescent="0.3">
      <c r="A5" s="24">
        <v>0</v>
      </c>
      <c r="B5" s="28">
        <v>1040000</v>
      </c>
      <c r="C5" s="2"/>
      <c r="K5">
        <f>INDEX(OutputValues,1,$J$4)</f>
        <v>1040000</v>
      </c>
    </row>
    <row r="6" spans="1:11" x14ac:dyDescent="0.3">
      <c r="A6" s="24">
        <v>0.10000000149011612</v>
      </c>
      <c r="B6" s="29">
        <v>1144000</v>
      </c>
      <c r="C6" s="19">
        <f t="shared" ref="C6:C13" si="0">B6-B5</f>
        <v>104000</v>
      </c>
      <c r="K6">
        <f>INDEX(OutputValues,2,$J$4)</f>
        <v>1144000</v>
      </c>
    </row>
    <row r="7" spans="1:11" x14ac:dyDescent="0.3">
      <c r="A7" s="24">
        <v>0.20000000298023224</v>
      </c>
      <c r="B7" s="29">
        <v>1248000</v>
      </c>
      <c r="C7" s="19">
        <f t="shared" si="0"/>
        <v>104000</v>
      </c>
      <c r="K7">
        <f>INDEX(OutputValues,3,$J$4)</f>
        <v>1248000</v>
      </c>
    </row>
    <row r="8" spans="1:11" x14ac:dyDescent="0.3">
      <c r="A8" s="24">
        <v>0.30000001192092896</v>
      </c>
      <c r="B8" s="29">
        <v>1352000.01</v>
      </c>
      <c r="C8" s="19">
        <f t="shared" si="0"/>
        <v>104000.01000000001</v>
      </c>
      <c r="K8">
        <f>INDEX(OutputValues,4,$J$4)</f>
        <v>1352000.01</v>
      </c>
    </row>
    <row r="9" spans="1:11" x14ac:dyDescent="0.3">
      <c r="A9" s="24">
        <v>0.40000000596046448</v>
      </c>
      <c r="B9" s="29">
        <v>1456000.01</v>
      </c>
      <c r="C9" s="19">
        <f t="shared" si="0"/>
        <v>104000</v>
      </c>
      <c r="K9">
        <f>INDEX(OutputValues,5,$J$4)</f>
        <v>1456000.01</v>
      </c>
    </row>
    <row r="10" spans="1:11" x14ac:dyDescent="0.3">
      <c r="A10" s="24">
        <v>0.5</v>
      </c>
      <c r="B10" s="29">
        <v>1560000</v>
      </c>
      <c r="C10" s="19">
        <f t="shared" si="0"/>
        <v>103999.98999999999</v>
      </c>
      <c r="K10">
        <f>INDEX(OutputValues,6,$J$4)</f>
        <v>1560000</v>
      </c>
    </row>
    <row r="11" spans="1:11" x14ac:dyDescent="0.3">
      <c r="A11" s="24">
        <v>0.60000002384185791</v>
      </c>
      <c r="B11" s="29">
        <v>1664000.02</v>
      </c>
      <c r="C11" s="19">
        <f t="shared" si="0"/>
        <v>104000.02000000002</v>
      </c>
      <c r="K11">
        <f>INDEX(OutputValues,7,$J$4)</f>
        <v>1664000.02</v>
      </c>
    </row>
    <row r="12" spans="1:11" x14ac:dyDescent="0.3">
      <c r="A12" s="24">
        <v>0.69999998807907104</v>
      </c>
      <c r="B12" s="29">
        <v>1767999.99</v>
      </c>
      <c r="C12" s="19">
        <f t="shared" si="0"/>
        <v>103999.96999999997</v>
      </c>
      <c r="K12">
        <f>INDEX(OutputValues,8,$J$4)</f>
        <v>1767999.99</v>
      </c>
    </row>
    <row r="13" spans="1:11" x14ac:dyDescent="0.3">
      <c r="A13" s="24">
        <v>0.80000001192092896</v>
      </c>
      <c r="B13" s="30">
        <v>1872000.01</v>
      </c>
      <c r="C13" s="19">
        <f t="shared" si="0"/>
        <v>104000.02000000002</v>
      </c>
      <c r="K13">
        <f>INDEX(OutputValues,9,$J$4)</f>
        <v>1872000.01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Model</vt:lpstr>
      <vt:lpstr>STS_1</vt:lpstr>
      <vt:lpstr>STS_2</vt:lpstr>
      <vt:lpstr>BlendPlan</vt:lpstr>
      <vt:lpstr>STS_1!ChartData</vt:lpstr>
      <vt:lpstr>STS_2!ChartData</vt:lpstr>
      <vt:lpstr>InputsAvail</vt:lpstr>
      <vt:lpstr>InputsUsed</vt:lpstr>
      <vt:lpstr>STS_1!InputValues</vt:lpstr>
      <vt:lpstr>STS_2!InputValues</vt:lpstr>
      <vt:lpstr>NitReqd</vt:lpstr>
      <vt:lpstr>NitUsed</vt:lpstr>
      <vt:lpstr>STS_1!OutputAddresses</vt:lpstr>
      <vt:lpstr>STS_2!OutputAddresses</vt:lpstr>
      <vt:lpstr>STS_1!OutputValues</vt:lpstr>
      <vt:lpstr>STS_2!OutputValues</vt:lpstr>
      <vt:lpstr>Profit</vt:lpstr>
      <vt:lpstr>SilReqd</vt:lpstr>
      <vt:lpstr>SilUsed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1996-01-06T20:02:54Z</cp:lastPrinted>
  <dcterms:created xsi:type="dcterms:W3CDTF">1999-12-10T01:07:26Z</dcterms:created>
  <dcterms:modified xsi:type="dcterms:W3CDTF">2014-03-09T18:50:08Z</dcterms:modified>
</cp:coreProperties>
</file>